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" i="2" l="1"/>
  <c r="I6" i="2"/>
  <c r="H6" i="2"/>
  <c r="G6" i="2"/>
  <c r="F6" i="2"/>
  <c r="F34" i="2"/>
  <c r="F33" i="2"/>
  <c r="F35" i="2" s="1"/>
  <c r="F32" i="2"/>
  <c r="F10" i="2" l="1"/>
  <c r="G10" i="2" s="1"/>
  <c r="H13" i="2" l="1"/>
  <c r="J10" i="2" s="1"/>
  <c r="G13" i="2"/>
  <c r="I10" i="2" s="1"/>
  <c r="H10" i="2"/>
  <c r="I13" i="2"/>
  <c r="K10" i="2" s="1"/>
  <c r="F10" i="1"/>
  <c r="G10" i="1" s="1"/>
  <c r="H10" i="1" s="1"/>
  <c r="F6" i="1"/>
  <c r="H6" i="1" s="1"/>
  <c r="I13" i="1" l="1"/>
  <c r="K10" i="1" s="1"/>
  <c r="H13" i="1"/>
  <c r="J10" i="1" s="1"/>
  <c r="G13" i="1"/>
  <c r="I10" i="1" s="1"/>
  <c r="J6" i="1"/>
  <c r="G6" i="1"/>
  <c r="I6" i="1"/>
</calcChain>
</file>

<file path=xl/sharedStrings.xml><?xml version="1.0" encoding="utf-8"?>
<sst xmlns="http://schemas.openxmlformats.org/spreadsheetml/2006/main" count="84" uniqueCount="51">
  <si>
    <t>L, м</t>
  </si>
  <si>
    <t>d</t>
  </si>
  <si>
    <t>Pу</t>
  </si>
  <si>
    <t>Pнас</t>
  </si>
  <si>
    <t>Г</t>
  </si>
  <si>
    <t>ρ н.пл</t>
  </si>
  <si>
    <t>ρ нд</t>
  </si>
  <si>
    <t>ρ в</t>
  </si>
  <si>
    <t>Hв</t>
  </si>
  <si>
    <t>Pзаб 1</t>
  </si>
  <si>
    <t>Pзаб 2</t>
  </si>
  <si>
    <t>Pзаб 3</t>
  </si>
  <si>
    <t>Pзаб 4</t>
  </si>
  <si>
    <t>Альфа</t>
  </si>
  <si>
    <t>Гэф для P1</t>
  </si>
  <si>
    <t>Гэф для P2</t>
  </si>
  <si>
    <t>Гэф для P3</t>
  </si>
  <si>
    <t>Гэф для P4</t>
  </si>
  <si>
    <t>ρ н</t>
  </si>
  <si>
    <t>ρ ж</t>
  </si>
  <si>
    <t>Rопт 1</t>
  </si>
  <si>
    <t>Rопт 2</t>
  </si>
  <si>
    <t>Rопт 3</t>
  </si>
  <si>
    <t>Rопт 4</t>
  </si>
  <si>
    <t>H2</t>
  </si>
  <si>
    <t>H3</t>
  </si>
  <si>
    <t>H4</t>
  </si>
  <si>
    <t>А-315</t>
  </si>
  <si>
    <t>Расчет предельной обводненности при которой возможно фонтанирование</t>
  </si>
  <si>
    <t>Глубина скважины Lc</t>
  </si>
  <si>
    <t>м</t>
  </si>
  <si>
    <t>Давление насыщения Рнас</t>
  </si>
  <si>
    <t>МПа</t>
  </si>
  <si>
    <t>Газовый фактор Gо</t>
  </si>
  <si>
    <t>м3/тн</t>
  </si>
  <si>
    <t>Плотность нефти пластовой р нп</t>
  </si>
  <si>
    <t>кг/м3</t>
  </si>
  <si>
    <t>Плотность нефти дегазированной р нд</t>
  </si>
  <si>
    <t>Плотность воды р в</t>
  </si>
  <si>
    <t>Забойное давление Рзаб</t>
  </si>
  <si>
    <t>Давление на устье Ру</t>
  </si>
  <si>
    <t>Диаметр подъемника d</t>
  </si>
  <si>
    <t>Обводненность</t>
  </si>
  <si>
    <t xml:space="preserve"> %</t>
  </si>
  <si>
    <t>Коэффициент растворимости а</t>
  </si>
  <si>
    <t>1/МПа</t>
  </si>
  <si>
    <t>Средняя плотность смеси в подъемнике р с</t>
  </si>
  <si>
    <t>кг/м2</t>
  </si>
  <si>
    <t>Средняя плотность в подъемнике р н</t>
  </si>
  <si>
    <t>Предельная обводненность 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</si>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</sst>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6030183727034118E-2"/>
          <c:w val="0.71434492563429575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Rопт</c:v>
          </c:tx>
          <c:marker>
            <c:symbol val="none"/>
          </c:marker>
          <c:xVal>
            <c:numRef>
              <c:f>Лист1!$C$11:$C$14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</c:numCache>
            </c:numRef>
          </c:xVal>
          <c:yVal>
            <c:numRef>
              <c:f>Лист1!$H$10:$K$10</c:f>
              <c:numCache>
                <c:formatCode>General</c:formatCode>
                <c:ptCount val="4"/>
                <c:pt idx="0">
                  <c:v>591.48233965645352</c:v>
                </c:pt>
                <c:pt idx="1">
                  <c:v>84.155653250844722</c:v>
                </c:pt>
                <c:pt idx="2">
                  <c:v>38.97487844958787</c:v>
                </c:pt>
                <c:pt idx="3">
                  <c:v>5.6021540396827305</c:v>
                </c:pt>
              </c:numCache>
            </c:numRef>
          </c:yVal>
          <c:smooth val="1"/>
        </c:ser>
        <c:ser>
          <c:idx val="1"/>
          <c:order val="1"/>
          <c:tx>
            <c:v>Гэф</c:v>
          </c:tx>
          <c:marker>
            <c:symbol val="none"/>
          </c:marker>
          <c:xVal>
            <c:numRef>
              <c:f>Лист1!$C$11:$C$14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</c:numCache>
            </c:numRef>
          </c:xVal>
          <c:yVal>
            <c:numRef>
              <c:f>Лист1!$G$6:$J$6</c:f>
              <c:numCache>
                <c:formatCode>General</c:formatCode>
                <c:ptCount val="4"/>
                <c:pt idx="0">
                  <c:v>193.40566037735849</c:v>
                </c:pt>
                <c:pt idx="1">
                  <c:v>116.50943396226415</c:v>
                </c:pt>
                <c:pt idx="2">
                  <c:v>116.50943396226415</c:v>
                </c:pt>
                <c:pt idx="3">
                  <c:v>116.50943396226415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25696"/>
        <c:axId val="253327232"/>
      </c:scatterChart>
      <c:valAx>
        <c:axId val="2533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327232"/>
        <c:crosses val="autoZero"/>
        <c:crossBetween val="midCat"/>
      </c:valAx>
      <c:valAx>
        <c:axId val="25332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32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6030183727034118E-2"/>
          <c:w val="0.71434492563429575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Rопт</c:v>
          </c:tx>
          <c:marker>
            <c:symbol val="none"/>
          </c:marker>
          <c:xVal>
            <c:numRef>
              <c:f>Лист1!$C$11:$C$14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</c:numCache>
            </c:numRef>
          </c:xVal>
          <c:yVal>
            <c:numRef>
              <c:f>Лист1!$H$10:$K$10</c:f>
              <c:numCache>
                <c:formatCode>General</c:formatCode>
                <c:ptCount val="4"/>
                <c:pt idx="0">
                  <c:v>591.48233965645352</c:v>
                </c:pt>
                <c:pt idx="1">
                  <c:v>84.155653250844722</c:v>
                </c:pt>
                <c:pt idx="2">
                  <c:v>38.97487844958787</c:v>
                </c:pt>
                <c:pt idx="3">
                  <c:v>5.6021540396827305</c:v>
                </c:pt>
              </c:numCache>
            </c:numRef>
          </c:yVal>
          <c:smooth val="1"/>
        </c:ser>
        <c:ser>
          <c:idx val="1"/>
          <c:order val="1"/>
          <c:tx>
            <c:v>Гэф</c:v>
          </c:tx>
          <c:marker>
            <c:symbol val="none"/>
          </c:marker>
          <c:xVal>
            <c:numRef>
              <c:f>Лист1!$C$11:$C$14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</c:numCache>
            </c:numRef>
          </c:xVal>
          <c:yVal>
            <c:numRef>
              <c:f>Лист1!$G$6:$J$6</c:f>
              <c:numCache>
                <c:formatCode>General</c:formatCode>
                <c:ptCount val="4"/>
                <c:pt idx="0">
                  <c:v>193.40566037735849</c:v>
                </c:pt>
                <c:pt idx="1">
                  <c:v>116.50943396226415</c:v>
                </c:pt>
                <c:pt idx="2">
                  <c:v>116.50943396226415</c:v>
                </c:pt>
                <c:pt idx="3">
                  <c:v>116.50943396226415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2352"/>
        <c:axId val="253415808"/>
      </c:scatterChart>
      <c:valAx>
        <c:axId val="2531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415808"/>
        <c:crosses val="autoZero"/>
        <c:crossBetween val="midCat"/>
      </c:valAx>
      <c:valAx>
        <c:axId val="25341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17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66675</xdr:rowOff>
    </xdr:from>
    <xdr:to>
      <xdr:col>18</xdr:col>
      <xdr:colOff>542925</xdr:colOff>
      <xdr:row>16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66675</xdr:rowOff>
    </xdr:from>
    <xdr:to>
      <xdr:col>18</xdr:col>
      <xdr:colOff>542925</xdr:colOff>
      <xdr:row>16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sqref="A1:XFD1048576"/>
    </sheetView>
  </sheetViews>
  <sheetFormatPr defaultRowHeight="15" x14ac:dyDescent="0.25"/>
  <cols>
    <col min="6" max="6" width="12" bestFit="1" customWidth="1"/>
    <col min="7" max="7" width="10.28515625" bestFit="1" customWidth="1"/>
    <col min="8" max="11" width="12" bestFit="1" customWidth="1"/>
  </cols>
  <sheetData>
    <row r="2" spans="2:11" x14ac:dyDescent="0.25">
      <c r="B2" t="s">
        <v>0</v>
      </c>
      <c r="C2">
        <v>2792</v>
      </c>
    </row>
    <row r="3" spans="2:11" x14ac:dyDescent="0.25">
      <c r="B3" t="s">
        <v>1</v>
      </c>
      <c r="C3">
        <v>62</v>
      </c>
    </row>
    <row r="4" spans="2:11" x14ac:dyDescent="0.25">
      <c r="B4" t="s">
        <v>2</v>
      </c>
      <c r="C4">
        <v>0.9</v>
      </c>
    </row>
    <row r="5" spans="2:11" x14ac:dyDescent="0.25">
      <c r="B5" t="s">
        <v>3</v>
      </c>
      <c r="C5">
        <v>16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2:11" x14ac:dyDescent="0.25">
      <c r="B6" t="s">
        <v>4</v>
      </c>
      <c r="C6">
        <v>247</v>
      </c>
      <c r="F6">
        <f>C6*C8/(1000*(C5-0.1)*1000000)</f>
        <v>1.2614088050314466E-5</v>
      </c>
      <c r="G6">
        <f>(C6-((1000*F6*(C11+C4)*1000000)/(C8*2)))*(1-(C9/100))</f>
        <v>193.40566037735849</v>
      </c>
      <c r="H6">
        <f>0.5*(C6-((1000*F6*C4*1000000)/C8))*(1-(C9/100))</f>
        <v>116.50943396226415</v>
      </c>
      <c r="I6">
        <f>0.5*(C6-((1000*F6*C4*1000000)/C8))*(1-(C9/100))</f>
        <v>116.50943396226415</v>
      </c>
      <c r="J6" s="2">
        <f>0.5*(C6-((1000*F6*C4*1000000)/C8))*(1-(C9/100))</f>
        <v>116.50943396226415</v>
      </c>
    </row>
    <row r="7" spans="2:11" x14ac:dyDescent="0.25">
      <c r="B7" s="1" t="s">
        <v>5</v>
      </c>
      <c r="C7">
        <v>632</v>
      </c>
    </row>
    <row r="8" spans="2:11" x14ac:dyDescent="0.25">
      <c r="B8" s="1" t="s">
        <v>6</v>
      </c>
      <c r="C8">
        <v>812</v>
      </c>
    </row>
    <row r="9" spans="2:11" x14ac:dyDescent="0.25">
      <c r="B9" s="1" t="s">
        <v>8</v>
      </c>
      <c r="C9">
        <v>0</v>
      </c>
      <c r="F9" s="1" t="s">
        <v>18</v>
      </c>
      <c r="G9" s="1" t="s">
        <v>19</v>
      </c>
      <c r="H9" t="s">
        <v>20</v>
      </c>
      <c r="I9" t="s">
        <v>21</v>
      </c>
      <c r="J9" t="s">
        <v>22</v>
      </c>
      <c r="K9" t="s">
        <v>23</v>
      </c>
    </row>
    <row r="10" spans="2:11" x14ac:dyDescent="0.25">
      <c r="B10" s="1" t="s">
        <v>7</v>
      </c>
      <c r="C10">
        <v>1008</v>
      </c>
      <c r="F10">
        <f>(C8+C7)/2</f>
        <v>722</v>
      </c>
      <c r="G10">
        <f>(F10*(1-(C9/100)))+(C108*(C9/100))</f>
        <v>722</v>
      </c>
      <c r="H10">
        <f>(0.388*C2*((C2*G10*9.8)-(C5+C4)*100000))/((C3^0.5)*(C11-C4)*1000000*LOG10(C11/C4))</f>
        <v>591.48233965645352</v>
      </c>
      <c r="I10">
        <f>(0.388*G13*((G13*G10*9.8)-(C5+C4)*1000000))/((C3^0.5)*(C5-C4)*1000000*LOG10(C5/C4))</f>
        <v>84.155653250844722</v>
      </c>
      <c r="J10">
        <f>(0.388*H13*((H13*G10*9.8)-(C5+C4)*1000000))/((C3^0.5)*(C5-C4)*1000000*LOG10(C5/C4))</f>
        <v>38.97487844958787</v>
      </c>
      <c r="K10">
        <f>(0.388*I13*((I13*G10*9.8)-(C5+C4)*1000000))/((C3^0.5)*(C5-C4)*1000000*LOG10(C5/C4))</f>
        <v>5.6021540396827305</v>
      </c>
    </row>
    <row r="11" spans="2:11" x14ac:dyDescent="0.25">
      <c r="B11" s="1" t="s">
        <v>9</v>
      </c>
      <c r="C11">
        <v>6</v>
      </c>
    </row>
    <row r="12" spans="2:11" x14ac:dyDescent="0.25">
      <c r="B12" s="1" t="s">
        <v>10</v>
      </c>
      <c r="C12">
        <v>10</v>
      </c>
      <c r="G12" t="s">
        <v>24</v>
      </c>
      <c r="H12" t="s">
        <v>25</v>
      </c>
      <c r="I12" t="s">
        <v>26</v>
      </c>
    </row>
    <row r="13" spans="2:11" x14ac:dyDescent="0.25">
      <c r="B13" s="1" t="s">
        <v>11</v>
      </c>
      <c r="C13">
        <v>14</v>
      </c>
      <c r="G13">
        <f>C2-((C12-C5)*1000000/(G10*9.8))</f>
        <v>3639.9846232121658</v>
      </c>
      <c r="H13">
        <f>C2-((C13-C5)*1000000/(G10*9.8))</f>
        <v>3074.6615410707218</v>
      </c>
      <c r="I13">
        <f>C2-((C14-C5)*1000000/(G10*9.8))</f>
        <v>2509.3384589292782</v>
      </c>
    </row>
    <row r="14" spans="2:11" x14ac:dyDescent="0.25">
      <c r="B14" s="1" t="s">
        <v>12</v>
      </c>
      <c r="C14">
        <v>18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O28" sqref="O28"/>
    </sheetView>
  </sheetViews>
  <sheetFormatPr defaultRowHeight="15" x14ac:dyDescent="0.25"/>
  <cols>
    <col min="6" max="6" width="12" bestFit="1" customWidth="1"/>
    <col min="7" max="7" width="10.28515625" bestFit="1" customWidth="1"/>
    <col min="8" max="11" width="12" bestFit="1" customWidth="1"/>
  </cols>
  <sheetData>
    <row r="2" spans="2:11" x14ac:dyDescent="0.25">
      <c r="B2" t="s">
        <v>0</v>
      </c>
      <c r="C2">
        <v>2877.4</v>
      </c>
    </row>
    <row r="3" spans="2:11" x14ac:dyDescent="0.25">
      <c r="B3" t="s">
        <v>1</v>
      </c>
      <c r="C3">
        <v>59</v>
      </c>
    </row>
    <row r="4" spans="2:11" x14ac:dyDescent="0.25">
      <c r="B4" t="s">
        <v>2</v>
      </c>
      <c r="C4">
        <v>5</v>
      </c>
    </row>
    <row r="5" spans="2:11" x14ac:dyDescent="0.25">
      <c r="B5" t="s">
        <v>3</v>
      </c>
      <c r="C5">
        <v>20.5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2:11" x14ac:dyDescent="0.25">
      <c r="B6" t="s">
        <v>4</v>
      </c>
      <c r="C6">
        <v>150</v>
      </c>
      <c r="F6">
        <f>C6*C8/(1000*(C5-0.1)*1000000)</f>
        <v>6.0661764705882356E-6</v>
      </c>
      <c r="G6">
        <f>(C6-((1000*F6*(C11+C4)*1000000)/(C8*2)))*(1-(C9/100))</f>
        <v>109.55882352941177</v>
      </c>
      <c r="H6">
        <f>0.5*(C6-((1000*F6*C4*1000000)/C8))*(1-(C9/100))</f>
        <v>56.617647058823529</v>
      </c>
      <c r="I6">
        <f>0.5*(C6-((1000*F6*C4*1000000)/C8))*(1-(C9/100))</f>
        <v>56.617647058823529</v>
      </c>
      <c r="J6" s="2">
        <f>0.5*(C6-((1000*F6*C4*1000000)/C8))*(1-(C9/100))</f>
        <v>56.617647058823529</v>
      </c>
    </row>
    <row r="7" spans="2:11" x14ac:dyDescent="0.25">
      <c r="B7" s="1" t="s">
        <v>5</v>
      </c>
      <c r="C7">
        <v>668.9</v>
      </c>
    </row>
    <row r="8" spans="2:11" x14ac:dyDescent="0.25">
      <c r="B8" s="1" t="s">
        <v>6</v>
      </c>
      <c r="C8">
        <v>825</v>
      </c>
    </row>
    <row r="9" spans="2:11" x14ac:dyDescent="0.25">
      <c r="B9" s="1" t="s">
        <v>8</v>
      </c>
      <c r="C9">
        <v>0</v>
      </c>
      <c r="F9" s="1" t="s">
        <v>18</v>
      </c>
      <c r="G9" s="1" t="s">
        <v>19</v>
      </c>
      <c r="H9" t="s">
        <v>20</v>
      </c>
      <c r="I9" t="s">
        <v>21</v>
      </c>
      <c r="J9" t="s">
        <v>22</v>
      </c>
      <c r="K9" t="s">
        <v>23</v>
      </c>
    </row>
    <row r="10" spans="2:11" x14ac:dyDescent="0.25">
      <c r="B10" s="1" t="s">
        <v>7</v>
      </c>
      <c r="C10">
        <v>1010</v>
      </c>
      <c r="F10">
        <f>(C8+C7)/2</f>
        <v>746.95</v>
      </c>
      <c r="G10">
        <f>(F10*(1-(C9/100)))+(C108*(C9/100))</f>
        <v>746.95</v>
      </c>
      <c r="H10">
        <f>(0.388*C2*((C2*G10*9.8)-(C5+C4)*100000))/((C3^0.5)*(C11-C4)*1000000*LOG10(C11/C4))</f>
        <v>33982.687294925228</v>
      </c>
      <c r="I10">
        <f>(0.388*G13*((G13*G10*9.8)-(C5+C4)*1000000))/((C3^0.5)*(C5-C4)*1000000*LOG10(C5/C4))</f>
        <v>139.02889813349896</v>
      </c>
      <c r="J10">
        <f>(0.388*H13*((H13*G10*9.8)-(C5+C4)*1000000))/((C3^0.5)*(C5-C4)*1000000*LOG10(C5/C4))</f>
        <v>41.309380277876379</v>
      </c>
      <c r="K10">
        <f>(0.388*I13*((I13*G10*9.8)-(C5+C4)*1000000))/((C3^0.5)*(C5-C4)*1000000*LOG10(C5/C4))</f>
        <v>-33.161415973966115</v>
      </c>
    </row>
    <row r="11" spans="2:11" x14ac:dyDescent="0.25">
      <c r="B11" s="1" t="s">
        <v>9</v>
      </c>
      <c r="C11">
        <v>6</v>
      </c>
    </row>
    <row r="12" spans="2:11" x14ac:dyDescent="0.25">
      <c r="B12" s="1" t="s">
        <v>10</v>
      </c>
      <c r="C12">
        <v>10</v>
      </c>
      <c r="G12" t="s">
        <v>24</v>
      </c>
      <c r="H12" t="s">
        <v>25</v>
      </c>
      <c r="I12" t="s">
        <v>26</v>
      </c>
    </row>
    <row r="13" spans="2:11" x14ac:dyDescent="0.25">
      <c r="B13" s="1" t="s">
        <v>11</v>
      </c>
      <c r="C13">
        <v>14</v>
      </c>
      <c r="G13">
        <f>C2-((C12-C5)*1000000/(G10*9.8))</f>
        <v>4311.8046742466986</v>
      </c>
      <c r="H13">
        <f>C2-((C13-C5)*1000000/(G10*9.8))</f>
        <v>3765.3647983431943</v>
      </c>
      <c r="I13">
        <f>C2-((C14-C5)*1000000/(G10*9.8))</f>
        <v>3218.9249224396904</v>
      </c>
    </row>
    <row r="14" spans="2:11" x14ac:dyDescent="0.25">
      <c r="B14" s="1" t="s">
        <v>12</v>
      </c>
      <c r="C14">
        <v>18</v>
      </c>
    </row>
    <row r="17" spans="2:7" x14ac:dyDescent="0.25">
      <c r="B17" s="3" t="s">
        <v>27</v>
      </c>
      <c r="C17" s="3"/>
      <c r="D17" s="3"/>
      <c r="E17" s="3"/>
      <c r="F17" s="3"/>
      <c r="G17" s="3"/>
    </row>
    <row r="18" spans="2:7" x14ac:dyDescent="0.25">
      <c r="B18" t="s">
        <v>28</v>
      </c>
    </row>
    <row r="21" spans="2:7" x14ac:dyDescent="0.25">
      <c r="B21" t="s">
        <v>29</v>
      </c>
      <c r="F21" s="4">
        <v>2877.4</v>
      </c>
      <c r="G21" t="s">
        <v>30</v>
      </c>
    </row>
    <row r="22" spans="2:7" x14ac:dyDescent="0.25">
      <c r="B22" t="s">
        <v>31</v>
      </c>
      <c r="F22" s="4">
        <v>20.5</v>
      </c>
      <c r="G22" t="s">
        <v>32</v>
      </c>
    </row>
    <row r="23" spans="2:7" x14ac:dyDescent="0.25">
      <c r="B23" t="s">
        <v>33</v>
      </c>
      <c r="F23" s="4">
        <v>150</v>
      </c>
      <c r="G23" t="s">
        <v>34</v>
      </c>
    </row>
    <row r="24" spans="2:7" x14ac:dyDescent="0.25">
      <c r="B24" t="s">
        <v>35</v>
      </c>
      <c r="F24" s="4">
        <v>668.9</v>
      </c>
      <c r="G24" t="s">
        <v>36</v>
      </c>
    </row>
    <row r="25" spans="2:7" x14ac:dyDescent="0.25">
      <c r="B25" t="s">
        <v>37</v>
      </c>
      <c r="F25" s="4">
        <v>825</v>
      </c>
      <c r="G25" t="s">
        <v>36</v>
      </c>
    </row>
    <row r="26" spans="2:7" x14ac:dyDescent="0.25">
      <c r="B26" t="s">
        <v>38</v>
      </c>
      <c r="F26" s="4">
        <v>1010</v>
      </c>
      <c r="G26" t="s">
        <v>36</v>
      </c>
    </row>
    <row r="27" spans="2:7" x14ac:dyDescent="0.25">
      <c r="B27" t="s">
        <v>39</v>
      </c>
      <c r="F27" s="4">
        <v>11.7</v>
      </c>
      <c r="G27" t="s">
        <v>32</v>
      </c>
    </row>
    <row r="28" spans="2:7" x14ac:dyDescent="0.25">
      <c r="B28" t="s">
        <v>40</v>
      </c>
      <c r="F28" s="4">
        <v>5</v>
      </c>
      <c r="G28" t="s">
        <v>32</v>
      </c>
    </row>
    <row r="29" spans="2:7" x14ac:dyDescent="0.25">
      <c r="B29" t="s">
        <v>41</v>
      </c>
      <c r="F29" s="4">
        <v>5.8999999999999997E-2</v>
      </c>
      <c r="G29" t="s">
        <v>30</v>
      </c>
    </row>
    <row r="30" spans="2:7" x14ac:dyDescent="0.25">
      <c r="B30" t="s">
        <v>42</v>
      </c>
      <c r="F30" s="4">
        <v>0</v>
      </c>
      <c r="G30" t="s">
        <v>43</v>
      </c>
    </row>
    <row r="32" spans="2:7" x14ac:dyDescent="0.25">
      <c r="B32" t="s">
        <v>44</v>
      </c>
      <c r="F32" s="5">
        <f>(F23*F25)/(10^3*(F22-0.1))</f>
        <v>6.0661764705882355</v>
      </c>
      <c r="G32" t="s">
        <v>45</v>
      </c>
    </row>
    <row r="33" spans="2:7" x14ac:dyDescent="0.25">
      <c r="B33" t="s">
        <v>46</v>
      </c>
      <c r="F33" s="6">
        <f>F34*((100-F30)/100)+F26*(F30/100)</f>
        <v>746.95</v>
      </c>
      <c r="G33" t="s">
        <v>47</v>
      </c>
    </row>
    <row r="34" spans="2:7" x14ac:dyDescent="0.25">
      <c r="B34" t="s">
        <v>48</v>
      </c>
      <c r="F34">
        <f>(F24+F25)/2</f>
        <v>746.95</v>
      </c>
      <c r="G34" t="s">
        <v>36</v>
      </c>
    </row>
    <row r="35" spans="2:7" x14ac:dyDescent="0.25">
      <c r="B35" t="s">
        <v>49</v>
      </c>
      <c r="F35" s="7">
        <f>(1/(1+((1.227*10^-2*F21^2*9.81*(F26-F33))/((F23-10^3*F32/F25*(F27+F28)/2)*F29^0.5*(F27-F28)*LOG(F27/F28)*10^6))))*100</f>
        <v>16.88032403183815</v>
      </c>
      <c r="G35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Makeshev Nurturgan</cp:lastModifiedBy>
  <dcterms:created xsi:type="dcterms:W3CDTF">2013-11-16T17:32:45Z</dcterms:created>
  <dcterms:modified xsi:type="dcterms:W3CDTF">2016-04-29T06:18:34Z</dcterms:modified>
</cp:coreProperties>
</file>