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683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9" i="1" l="1"/>
  <c r="L22" i="1" s="1"/>
  <c r="D31" i="1"/>
  <c r="E20" i="1"/>
  <c r="L17" i="1"/>
  <c r="L15" i="1"/>
  <c r="L14" i="1"/>
  <c r="L13" i="1"/>
  <c r="L12" i="1"/>
  <c r="L11" i="1"/>
  <c r="D33" i="1"/>
  <c r="L24" i="1" s="1"/>
  <c r="L26" i="1" s="1"/>
  <c r="L27" i="1" s="1"/>
  <c r="D28" i="1"/>
  <c r="D25" i="1"/>
  <c r="D23" i="1"/>
  <c r="D21" i="1"/>
  <c r="D19" i="1"/>
  <c r="L28" i="1" l="1"/>
  <c r="D36" i="1"/>
  <c r="D37" i="1" s="1"/>
</calcChain>
</file>

<file path=xl/sharedStrings.xml><?xml version="1.0" encoding="utf-8"?>
<sst xmlns="http://schemas.openxmlformats.org/spreadsheetml/2006/main" count="56" uniqueCount="45">
  <si>
    <t>D1</t>
  </si>
  <si>
    <t>C3</t>
  </si>
  <si>
    <t>t1</t>
  </si>
  <si>
    <t>E</t>
  </si>
  <si>
    <t>T2</t>
  </si>
  <si>
    <t>D2</t>
  </si>
  <si>
    <t>A</t>
  </si>
  <si>
    <t>B</t>
  </si>
  <si>
    <t>C1</t>
  </si>
  <si>
    <t>C2</t>
  </si>
  <si>
    <t>D1л</t>
  </si>
  <si>
    <t>КИН</t>
  </si>
  <si>
    <t>АВСусл.извл</t>
  </si>
  <si>
    <t>Извлекаемые на скв</t>
  </si>
  <si>
    <t>млн.т</t>
  </si>
  <si>
    <t>лет</t>
  </si>
  <si>
    <t>д.е.</t>
  </si>
  <si>
    <r>
      <t>КП</t>
    </r>
    <r>
      <rPr>
        <sz val="9"/>
        <color theme="1"/>
        <rFont val="Calibri"/>
        <family val="2"/>
        <charset val="204"/>
        <scheme val="minor"/>
      </rPr>
      <t>С3</t>
    </r>
  </si>
  <si>
    <t>Европейская часть Российской Федерации</t>
  </si>
  <si>
    <t>тыс. тонн</t>
  </si>
  <si>
    <t>количество разв. скважин</t>
  </si>
  <si>
    <t>количество экспл. скважин</t>
  </si>
  <si>
    <t>Кi-АВС1</t>
  </si>
  <si>
    <t>Ki-C2</t>
  </si>
  <si>
    <t>Ki-C3</t>
  </si>
  <si>
    <t>Ki-Д</t>
  </si>
  <si>
    <t>старые, обустроенные регионы</t>
  </si>
  <si>
    <t>РБ_абс1</t>
  </si>
  <si>
    <t>РБ_с2</t>
  </si>
  <si>
    <t>РБ_сумм</t>
  </si>
  <si>
    <t>РБ_с3</t>
  </si>
  <si>
    <t>РБ_Д</t>
  </si>
  <si>
    <t>К_изуч</t>
  </si>
  <si>
    <t>К_инфр</t>
  </si>
  <si>
    <t>К_гл</t>
  </si>
  <si>
    <t>К_раз</t>
  </si>
  <si>
    <t>К_инт</t>
  </si>
  <si>
    <t>РПмин</t>
  </si>
  <si>
    <t>НДПИ_год</t>
  </si>
  <si>
    <t>Vcр</t>
  </si>
  <si>
    <t>СОЗ</t>
  </si>
  <si>
    <t>Ставка рефинансирования ЦБ РФ</t>
  </si>
  <si>
    <t>С_ндпи</t>
  </si>
  <si>
    <t>РП</t>
  </si>
  <si>
    <t>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</si>
</sst>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_);_(* \(#,##0.000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43" fontId="0" fillId="0" borderId="0" xfId="0" applyNumberFormat="1"/>
    <xf numFmtId="2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11906</xdr:rowOff>
    </xdr:from>
    <xdr:to>
      <xdr:col>17</xdr:col>
      <xdr:colOff>253726</xdr:colOff>
      <xdr:row>4</xdr:row>
      <xdr:rowOff>77390</xdr:rowOff>
    </xdr:to>
    <xdr:pic>
      <xdr:nvPicPr>
        <xdr:cNvPr id="5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0"/>
        <a:stretch/>
      </xdr:blipFill>
      <xdr:spPr bwMode="auto">
        <a:xfrm>
          <a:off x="178593" y="11906"/>
          <a:ext cx="11743258" cy="82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208359</xdr:colOff>
      <xdr:row>17</xdr:row>
      <xdr:rowOff>113109</xdr:rowOff>
    </xdr:from>
    <xdr:to>
      <xdr:col>2</xdr:col>
      <xdr:colOff>613171</xdr:colOff>
      <xdr:row>20</xdr:row>
      <xdr:rowOff>60274</xdr:rowOff>
    </xdr:to>
    <xdr:pic>
      <xdr:nvPicPr>
        <xdr:cNvPr id="8" name="Pictur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706" r="43862"/>
        <a:stretch/>
      </xdr:blipFill>
      <xdr:spPr bwMode="auto">
        <a:xfrm>
          <a:off x="815578" y="2399109"/>
          <a:ext cx="1012031" cy="51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245366</xdr:colOff>
      <xdr:row>19</xdr:row>
      <xdr:rowOff>130969</xdr:rowOff>
    </xdr:from>
    <xdr:to>
      <xdr:col>2</xdr:col>
      <xdr:colOff>672703</xdr:colOff>
      <xdr:row>22</xdr:row>
      <xdr:rowOff>62187</xdr:rowOff>
    </xdr:to>
    <xdr:pic>
      <xdr:nvPicPr>
        <xdr:cNvPr id="9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12" r="43376"/>
        <a:stretch/>
      </xdr:blipFill>
      <xdr:spPr bwMode="auto">
        <a:xfrm>
          <a:off x="852585" y="2797969"/>
          <a:ext cx="1034556" cy="502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309064</xdr:colOff>
      <xdr:row>22</xdr:row>
      <xdr:rowOff>23811</xdr:rowOff>
    </xdr:from>
    <xdr:to>
      <xdr:col>2</xdr:col>
      <xdr:colOff>654844</xdr:colOff>
      <xdr:row>24</xdr:row>
      <xdr:rowOff>47624</xdr:rowOff>
    </xdr:to>
    <xdr:pic>
      <xdr:nvPicPr>
        <xdr:cNvPr id="10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67" r="40365"/>
        <a:stretch/>
      </xdr:blipFill>
      <xdr:spPr bwMode="auto">
        <a:xfrm>
          <a:off x="309064" y="3262311"/>
          <a:ext cx="1560218" cy="404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23</xdr:row>
      <xdr:rowOff>95252</xdr:rowOff>
    </xdr:from>
    <xdr:to>
      <xdr:col>2</xdr:col>
      <xdr:colOff>529108</xdr:colOff>
      <xdr:row>25</xdr:row>
      <xdr:rowOff>148830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2469" y="3524252"/>
          <a:ext cx="1041077" cy="4345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2</xdr:col>
      <xdr:colOff>421352</xdr:colOff>
      <xdr:row>29</xdr:row>
      <xdr:rowOff>47548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7219" y="4191000"/>
          <a:ext cx="1028571" cy="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37"/>
  <sheetViews>
    <sheetView tabSelected="1" zoomScale="130" zoomScaleNormal="130" workbookViewId="0">
      <selection activeCell="D16" sqref="D16"/>
    </sheetView>
  </sheetViews>
  <sheetFormatPr defaultRowHeight="15" x14ac:dyDescent="0.25"/>
  <cols>
    <col min="3" max="3" width="15.7109375" customWidth="1"/>
    <col min="4" max="4" width="10.140625" bestFit="1" customWidth="1"/>
    <col min="11" max="11" width="10.42578125" bestFit="1" customWidth="1"/>
    <col min="12" max="12" width="15.5703125" bestFit="1" customWidth="1"/>
    <col min="13" max="13" width="13.85546875" customWidth="1"/>
  </cols>
  <sheetData>
    <row r="6" spans="3:13" x14ac:dyDescent="0.25">
      <c r="C6" t="s">
        <v>6</v>
      </c>
      <c r="D6">
        <v>0</v>
      </c>
      <c r="E6" t="s">
        <v>14</v>
      </c>
      <c r="K6" t="s">
        <v>22</v>
      </c>
      <c r="L6">
        <v>3</v>
      </c>
      <c r="M6" s="9" t="s">
        <v>26</v>
      </c>
    </row>
    <row r="7" spans="3:13" x14ac:dyDescent="0.25">
      <c r="C7" t="s">
        <v>7</v>
      </c>
      <c r="D7">
        <v>0</v>
      </c>
      <c r="E7" t="s">
        <v>14</v>
      </c>
      <c r="K7" t="s">
        <v>23</v>
      </c>
      <c r="L7">
        <v>2.66</v>
      </c>
      <c r="M7" s="9"/>
    </row>
    <row r="8" spans="3:13" x14ac:dyDescent="0.25">
      <c r="C8" t="s">
        <v>8</v>
      </c>
      <c r="D8">
        <v>0</v>
      </c>
      <c r="E8" t="s">
        <v>14</v>
      </c>
      <c r="K8" t="s">
        <v>24</v>
      </c>
      <c r="L8">
        <v>2.08</v>
      </c>
      <c r="M8" s="9"/>
    </row>
    <row r="9" spans="3:13" x14ac:dyDescent="0.25">
      <c r="C9" t="s">
        <v>9</v>
      </c>
      <c r="D9">
        <v>0</v>
      </c>
      <c r="E9" t="s">
        <v>14</v>
      </c>
      <c r="K9" t="s">
        <v>25</v>
      </c>
      <c r="L9">
        <v>1.44</v>
      </c>
      <c r="M9" s="9"/>
    </row>
    <row r="10" spans="3:13" x14ac:dyDescent="0.25">
      <c r="C10" t="s">
        <v>10</v>
      </c>
      <c r="D10">
        <v>0.1</v>
      </c>
      <c r="E10" t="s">
        <v>14</v>
      </c>
    </row>
    <row r="11" spans="3:13" x14ac:dyDescent="0.25">
      <c r="C11" t="s">
        <v>0</v>
      </c>
      <c r="D11">
        <v>5</v>
      </c>
      <c r="E11" t="s">
        <v>14</v>
      </c>
      <c r="K11" t="s">
        <v>29</v>
      </c>
      <c r="L11">
        <f>D6+D7+D8+D9+D10+D11+D12+D13</f>
        <v>6.3549999999999995</v>
      </c>
    </row>
    <row r="12" spans="3:13" x14ac:dyDescent="0.25">
      <c r="C12" t="s">
        <v>5</v>
      </c>
      <c r="D12">
        <v>0</v>
      </c>
      <c r="E12" t="s">
        <v>14</v>
      </c>
      <c r="K12" t="s">
        <v>27</v>
      </c>
      <c r="L12">
        <f>D6+D7+D8</f>
        <v>0</v>
      </c>
    </row>
    <row r="13" spans="3:13" x14ac:dyDescent="0.25">
      <c r="C13" t="s">
        <v>1</v>
      </c>
      <c r="D13">
        <v>1.2549999999999999</v>
      </c>
      <c r="E13" t="s">
        <v>14</v>
      </c>
      <c r="K13" t="s">
        <v>28</v>
      </c>
      <c r="L13">
        <f>D9</f>
        <v>0</v>
      </c>
    </row>
    <row r="14" spans="3:13" x14ac:dyDescent="0.25">
      <c r="C14" t="s">
        <v>2</v>
      </c>
      <c r="D14">
        <v>5</v>
      </c>
      <c r="E14" t="s">
        <v>15</v>
      </c>
      <c r="K14" t="s">
        <v>30</v>
      </c>
      <c r="L14">
        <f>+D13</f>
        <v>1.2549999999999999</v>
      </c>
    </row>
    <row r="15" spans="3:13" x14ac:dyDescent="0.25">
      <c r="C15" t="s">
        <v>4</v>
      </c>
      <c r="D15">
        <v>10</v>
      </c>
      <c r="E15" t="s">
        <v>15</v>
      </c>
      <c r="K15" t="s">
        <v>31</v>
      </c>
      <c r="L15">
        <f>D11+D12+D10</f>
        <v>5.0999999999999996</v>
      </c>
    </row>
    <row r="16" spans="3:13" x14ac:dyDescent="0.25">
      <c r="C16" t="s">
        <v>3</v>
      </c>
      <c r="D16" s="4">
        <v>9.5000000000000001E-2</v>
      </c>
      <c r="F16" t="s">
        <v>41</v>
      </c>
    </row>
    <row r="17" spans="3:13" x14ac:dyDescent="0.25">
      <c r="C17" t="s">
        <v>17</v>
      </c>
      <c r="D17">
        <v>0.2</v>
      </c>
      <c r="E17" t="s">
        <v>16</v>
      </c>
      <c r="F17" t="s">
        <v>18</v>
      </c>
      <c r="K17" t="s">
        <v>32</v>
      </c>
      <c r="L17">
        <f>L6*(L12/L11)+L7*(L13/L11)+L8*(L14/L11)+L9*(L15/L11)</f>
        <v>1.5663886703383163</v>
      </c>
    </row>
    <row r="18" spans="3:13" x14ac:dyDescent="0.25">
      <c r="K18" t="s">
        <v>33</v>
      </c>
      <c r="L18">
        <v>2</v>
      </c>
    </row>
    <row r="19" spans="3:13" x14ac:dyDescent="0.25">
      <c r="D19">
        <f>1/((1+1.5*D16)^D14)</f>
        <v>0.51371110763830385</v>
      </c>
      <c r="K19" t="s">
        <v>34</v>
      </c>
      <c r="L19">
        <f>1.6-((3200+3200+4300)/3/10000)</f>
        <v>1.2433333333333334</v>
      </c>
    </row>
    <row r="20" spans="3:13" x14ac:dyDescent="0.25">
      <c r="E20">
        <f>+D19*D23</f>
        <v>0.13407859909359732</v>
      </c>
      <c r="K20" t="s">
        <v>35</v>
      </c>
      <c r="L20">
        <v>1</v>
      </c>
    </row>
    <row r="21" spans="3:13" x14ac:dyDescent="0.25">
      <c r="D21">
        <f>1/((1+1.5*D16)^D15)</f>
        <v>0.26389910211097301</v>
      </c>
    </row>
    <row r="22" spans="3:13" x14ac:dyDescent="0.25">
      <c r="K22" t="s">
        <v>36</v>
      </c>
      <c r="L22">
        <f>L17*L18*L19*L20</f>
        <v>3.8950864935746132</v>
      </c>
    </row>
    <row r="23" spans="3:13" x14ac:dyDescent="0.25">
      <c r="D23">
        <f>(D17*D13+0.1*D10)</f>
        <v>0.26100000000000001</v>
      </c>
      <c r="K23" t="s">
        <v>40</v>
      </c>
      <c r="L23" s="4">
        <v>6.5000000000000002E-2</v>
      </c>
    </row>
    <row r="24" spans="3:13" x14ac:dyDescent="0.25">
      <c r="K24" t="s">
        <v>39</v>
      </c>
      <c r="L24" s="2">
        <f>D33*L23*1000</f>
        <v>18.520928552570439</v>
      </c>
    </row>
    <row r="25" spans="3:13" x14ac:dyDescent="0.25">
      <c r="D25">
        <f>0.5*(D11+D12)</f>
        <v>2.5</v>
      </c>
      <c r="K25" t="s">
        <v>42</v>
      </c>
      <c r="L25">
        <v>5467</v>
      </c>
    </row>
    <row r="26" spans="3:13" x14ac:dyDescent="0.25">
      <c r="K26" t="s">
        <v>38</v>
      </c>
      <c r="L26" s="2">
        <f>L24*L25*1000</f>
        <v>101253916.39690258</v>
      </c>
    </row>
    <row r="27" spans="3:13" x14ac:dyDescent="0.25">
      <c r="K27" t="s">
        <v>37</v>
      </c>
      <c r="L27" s="2">
        <f>L26*0.1</f>
        <v>10125391.639690258</v>
      </c>
      <c r="M27" t="s">
        <v>44</v>
      </c>
    </row>
    <row r="28" spans="3:13" x14ac:dyDescent="0.25">
      <c r="D28" s="1">
        <f>D6+D7+D8+0.5*D98+D19*D23+D21*D25</f>
        <v>0.79382635437102977</v>
      </c>
      <c r="K28" t="s">
        <v>43</v>
      </c>
      <c r="L28" s="2">
        <f>L27*L22</f>
        <v>39439276.217910826</v>
      </c>
      <c r="M28" t="s">
        <v>44</v>
      </c>
    </row>
    <row r="31" spans="3:13" x14ac:dyDescent="0.25">
      <c r="C31" t="s">
        <v>11</v>
      </c>
      <c r="D31" s="5">
        <f>(0.879*0.4+1.063*0.3+0.647*0.4)/2.589</f>
        <v>0.35894167632290458</v>
      </c>
    </row>
    <row r="33" spans="2:5" x14ac:dyDescent="0.25">
      <c r="B33" t="s">
        <v>12</v>
      </c>
      <c r="D33" s="6">
        <f>D28*D31</f>
        <v>0.28493736234723754</v>
      </c>
      <c r="E33" t="s">
        <v>14</v>
      </c>
    </row>
    <row r="34" spans="2:5" x14ac:dyDescent="0.25">
      <c r="B34" t="s">
        <v>20</v>
      </c>
      <c r="D34" s="8">
        <v>5</v>
      </c>
    </row>
    <row r="35" spans="2:5" x14ac:dyDescent="0.25">
      <c r="B35" t="s">
        <v>21</v>
      </c>
      <c r="D35" s="8">
        <v>6</v>
      </c>
    </row>
    <row r="36" spans="2:5" x14ac:dyDescent="0.25">
      <c r="B36" t="s">
        <v>13</v>
      </c>
      <c r="D36" s="7">
        <f>D33/(D34+D35)</f>
        <v>2.5903396577021596E-2</v>
      </c>
      <c r="E36" t="s">
        <v>14</v>
      </c>
    </row>
    <row r="37" spans="2:5" x14ac:dyDescent="0.25">
      <c r="D37" s="3">
        <f>D36*1000</f>
        <v>25.903396577021596</v>
      </c>
      <c r="E37" t="s">
        <v>19</v>
      </c>
    </row>
  </sheetData>
  <mergeCells count="1">
    <mergeCell ref="M6:M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Repsol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KHAZOV , NIKOLAY</cp:lastModifiedBy>
  <dcterms:created xsi:type="dcterms:W3CDTF">2014-11-14T13:37:08Z</dcterms:created>
  <dcterms:modified xsi:type="dcterms:W3CDTF">2014-12-17T14:14:40Z</dcterms:modified>
</cp:coreProperties>
</file>